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ekapitulace" sheetId="1" r:id="rId1"/>
  </sheets>
  <externalReferences>
    <externalReference r:id="rId4"/>
    <externalReference r:id="rId5"/>
  </externalReferences>
  <definedNames>
    <definedName name="_xlnm.Print_Area" localSheetId="0">'rekapitulace'!$A$1:$M$25</definedName>
    <definedName name="Odložené_zahájení">#REF!</definedName>
    <definedName name="Rozestavěné_stavby">#REF!</definedName>
    <definedName name="Soupis98">#REF!</definedName>
    <definedName name="Sumář99_Dotaz_plán99">#REF!</definedName>
    <definedName name="Sumář99_Dotaz98">#REF!</definedName>
  </definedNames>
  <calcPr fullCalcOnLoad="1"/>
</workbook>
</file>

<file path=xl/sharedStrings.xml><?xml version="1.0" encoding="utf-8"?>
<sst xmlns="http://schemas.openxmlformats.org/spreadsheetml/2006/main" count="37" uniqueCount="37">
  <si>
    <t>DLE PLATNÉ ROZPOČTOVÉ SKLADBY</t>
  </si>
  <si>
    <t>Schválený rozpočet roku 2004</t>
  </si>
  <si>
    <t>Upravený rozpočet                                        k 31.10.2004</t>
  </si>
  <si>
    <t>Plnění/čerpání                                                      k 31.10.2004</t>
  </si>
  <si>
    <t>Návrh EO                   xxx               požadavek na rok 2005</t>
  </si>
  <si>
    <t>Návrh odb. skupiny pro odbory MmOl</t>
  </si>
  <si>
    <t>Návrh Ekonomické komise</t>
  </si>
  <si>
    <t>Pomocný výpočet investic</t>
  </si>
  <si>
    <t>Rozdíl +/-  návrh Ek. komise / SR 2004</t>
  </si>
  <si>
    <t>% úspor (nárůstu)          oproti SR</t>
  </si>
  <si>
    <t>Návrh pracovní skupiny</t>
  </si>
  <si>
    <t>Návrh RMO                      23.11.2004</t>
  </si>
  <si>
    <t>Poznámka k roku 2005</t>
  </si>
  <si>
    <t>VÝDAJE CELKEM</t>
  </si>
  <si>
    <t>z toho tř. 5 - provoz</t>
  </si>
  <si>
    <t>- odbory</t>
  </si>
  <si>
    <t>- příspěvkové organizace</t>
  </si>
  <si>
    <t>- příspěvkové organizace - škol. subj.</t>
  </si>
  <si>
    <t>- objednávky veř. služeb u a. s.</t>
  </si>
  <si>
    <t>- výdaje účel. fondů (FRB)</t>
  </si>
  <si>
    <t>z toho tř. 6 - investice</t>
  </si>
  <si>
    <t>- investice MmOl</t>
  </si>
  <si>
    <t>- investice hrazené z odvodů SNO, a. s.</t>
  </si>
  <si>
    <t>- investice hrazené z odvodů SMV, a. s.</t>
  </si>
  <si>
    <t>smluvní vztah; v tom 50 mil. Kč ISPA</t>
  </si>
  <si>
    <t>dlouhodobé přijaté půjčky</t>
  </si>
  <si>
    <t>krátkodobé přijaté půjčky</t>
  </si>
  <si>
    <t>počítáno s obnovením revolving. úvěru u KB, a. s.</t>
  </si>
  <si>
    <t>uhrazené splátky krátkodobých přij. půjček</t>
  </si>
  <si>
    <t>splátka revolvingového úvěru u KB, a. s.</t>
  </si>
  <si>
    <t>uhrazené splátky dlouhodobých přij. půjček</t>
  </si>
  <si>
    <t xml:space="preserve">22 mil. Kč ČS, a. s.; 13,8 mil. Kč KB, a. s.; 17.762,9 tis. Kč MF ČR                       (16.890 tis. Kč ČOV a 872,9 tis. Kč kanal. Holice); 11.765 tis. Kč SMV, a. s.; 1.388 tis. Kč SFŽP (rekult. skl. Grygov); 7,3 mil. Kč MMR ČR (FRB) </t>
  </si>
  <si>
    <t>z toho pol. 8115 - změna stavu krátkodobých prostředků na bank. účtech</t>
  </si>
  <si>
    <t>přebytek hospodaření</t>
  </si>
  <si>
    <r>
      <t xml:space="preserve">PŘÍJMY CELKEM                              </t>
    </r>
    <r>
      <rPr>
        <b/>
        <i/>
        <sz val="8"/>
        <rFont val="Arial CE"/>
        <family val="2"/>
      </rPr>
      <t xml:space="preserve"> tř. 1+2+3+4</t>
    </r>
  </si>
  <si>
    <r>
      <t xml:space="preserve">FINANCOVÁNÍ CELKEM                             </t>
    </r>
    <r>
      <rPr>
        <b/>
        <i/>
        <sz val="10"/>
        <rFont val="Arial CE"/>
        <family val="2"/>
      </rPr>
      <t xml:space="preserve"> </t>
    </r>
    <r>
      <rPr>
        <b/>
        <i/>
        <sz val="8"/>
        <rFont val="Arial CE"/>
        <family val="2"/>
      </rPr>
      <t>třída 8</t>
    </r>
  </si>
  <si>
    <t>Tento materiál projednala RMO na svém jednání dne 23. a 24. 11. 2004 a doporučuje jej ke schválení ZMO dne 14. 12. 2004. Návrh rozpočtu, tak jak bude projednáván ZMO, bude od 29. 11. 2004 k nahlédnutí na úřední desce a na internetu v souladu se zákonem č. 250/2000 Sb.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</si>
</sst>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#,##0\ _K_č"/>
    <numFmt numFmtId="166" formatCode="#\ ###\ ###\ ###"/>
    <numFmt numFmtId="167" formatCode="#,##0.0"/>
    <numFmt numFmtId="168" formatCode="d/m\."/>
    <numFmt numFmtId="169" formatCode="#,##0_ ;[Red]\-#,##0\ "/>
    <numFmt numFmtId="170" formatCode="#,##0.000"/>
    <numFmt numFmtId="171" formatCode="#,##0\ &quot;Kč&quot;"/>
    <numFmt numFmtId="172" formatCode="#,##0.00_ ;\-#,##0.00\ "/>
    <numFmt numFmtId="173" formatCode="#,##0_ ;\-#,##0\ "/>
    <numFmt numFmtId="174" formatCode="_-* #,##0.0\ _K_č_-;\-* #,##0.0\ _K_č_-;_-* &quot;-&quot;??\ _K_č_-;_-@_-"/>
    <numFmt numFmtId="175" formatCode="_-* #,##0\ _K_č_-;\-* #,##0\ _K_č_-;_-* &quot;-&quot;??\ _K_č_-;_-@_-"/>
    <numFmt numFmtId="176" formatCode="0.0"/>
    <numFmt numFmtId="177" formatCode="#,##0.0000"/>
    <numFmt numFmtId="178" formatCode="#,##0.00000"/>
    <numFmt numFmtId="179" formatCode="&quot;Kč&quot;#,##0_);\(&quot;Kč&quot;#,##0\)"/>
    <numFmt numFmtId="180" formatCode="&quot;Kč&quot;#,##0_);[Red]\(&quot;Kč&quot;#,##0\)"/>
    <numFmt numFmtId="181" formatCode="&quot;Kč&quot;#,##0.00_);\(&quot;Kč&quot;#,##0.00\)"/>
    <numFmt numFmtId="182" formatCode="&quot;Kč&quot;#,##0.00_);[Red]\(&quot;Kč&quot;#,##0.00\)"/>
    <numFmt numFmtId="183" formatCode="_(&quot;Kč&quot;* #,##0_);_(&quot;Kč&quot;* \(#,##0\);_(&quot;Kč&quot;* &quot;-&quot;_);_(@_)"/>
    <numFmt numFmtId="184" formatCode="_(* #,##0_);_(* \(#,##0\);_(* &quot;-&quot;_);_(@_)"/>
    <numFmt numFmtId="185" formatCode="_(&quot;Kč&quot;* #,##0.00_);_(&quot;Kč&quot;* \(#,##0.00\);_(&quot;Kč&quot;* &quot;-&quot;??_);_(@_)"/>
    <numFmt numFmtId="186" formatCode="_(* #,##0.00_);_(* \(#,##0.00\);_(* &quot;-&quot;??_);_(@_)"/>
    <numFmt numFmtId="187" formatCode="0;[Red]0"/>
    <numFmt numFmtId="188" formatCode="#,##0.000000"/>
    <numFmt numFmtId="189" formatCode="#,##0.0000000"/>
    <numFmt numFmtId="190" formatCode="0.0%"/>
    <numFmt numFmtId="191" formatCode="0_ ;[Red]\-0\ "/>
    <numFmt numFmtId="192" formatCode="000\ 00"/>
    <numFmt numFmtId="193" formatCode="#.##0,"/>
    <numFmt numFmtId="194" formatCode="#.##00,"/>
    <numFmt numFmtId="195" formatCode="#.##,"/>
    <numFmt numFmtId="196" formatCode="#.#,"/>
    <numFmt numFmtId="197" formatCode="#,"/>
    <numFmt numFmtId="198" formatCode="#,###,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_-* #,##0.000\ _K_č_-;\-* #,##0.000\ _K_č_-;_-* &quot;-&quot;??\ _K_č_-;_-@_-"/>
    <numFmt numFmtId="203" formatCode="#,##0.0_ ;\-#,##0.0\ "/>
    <numFmt numFmtId="204" formatCode="#,##0,\x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sz val="7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b/>
      <sz val="8"/>
      <color indexed="9"/>
      <name val="Arial CE"/>
      <family val="2"/>
    </font>
    <font>
      <b/>
      <sz val="8"/>
      <name val="Arial CE"/>
      <family val="2"/>
    </font>
    <font>
      <b/>
      <sz val="8"/>
      <color indexed="14"/>
      <name val="Arial CE"/>
      <family val="2"/>
    </font>
    <font>
      <sz val="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 wrapText="1"/>
    </xf>
    <xf numFmtId="3" fontId="1" fillId="3" borderId="5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6" xfId="0" applyNumberFormat="1" applyFont="1" applyFill="1" applyBorder="1" applyAlignment="1">
      <alignment/>
    </xf>
    <xf numFmtId="3" fontId="1" fillId="3" borderId="7" xfId="0" applyNumberFormat="1" applyFont="1" applyFill="1" applyBorder="1" applyAlignment="1">
      <alignment/>
    </xf>
    <xf numFmtId="9" fontId="1" fillId="3" borderId="7" xfId="0" applyNumberFormat="1" applyFont="1" applyFill="1" applyBorder="1" applyAlignment="1">
      <alignment/>
    </xf>
    <xf numFmtId="49" fontId="9" fillId="0" borderId="7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0" fontId="1" fillId="4" borderId="8" xfId="0" applyFont="1" applyFill="1" applyBorder="1" applyAlignment="1">
      <alignment vertical="center"/>
    </xf>
    <xf numFmtId="3" fontId="1" fillId="4" borderId="9" xfId="0" applyNumberFormat="1" applyFont="1" applyFill="1" applyBorder="1" applyAlignment="1">
      <alignment/>
    </xf>
    <xf numFmtId="3" fontId="1" fillId="4" borderId="10" xfId="0" applyNumberFormat="1" applyFont="1" applyFill="1" applyBorder="1" applyAlignment="1">
      <alignment/>
    </xf>
    <xf numFmtId="3" fontId="1" fillId="4" borderId="2" xfId="0" applyNumberFormat="1" applyFont="1" applyFill="1" applyBorder="1" applyAlignment="1">
      <alignment/>
    </xf>
    <xf numFmtId="9" fontId="1" fillId="4" borderId="9" xfId="0" applyNumberFormat="1" applyFont="1" applyFill="1" applyBorder="1" applyAlignment="1">
      <alignment/>
    </xf>
    <xf numFmtId="3" fontId="1" fillId="4" borderId="11" xfId="0" applyNumberFormat="1" applyFont="1" applyFill="1" applyBorder="1" applyAlignment="1">
      <alignment/>
    </xf>
    <xf numFmtId="49" fontId="9" fillId="0" borderId="11" xfId="0" applyNumberFormat="1" applyFont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/>
    </xf>
    <xf numFmtId="9" fontId="8" fillId="2" borderId="13" xfId="0" applyNumberFormat="1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49" fontId="9" fillId="0" borderId="7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49" fontId="9" fillId="0" borderId="1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9" fillId="0" borderId="7" xfId="0" applyNumberFormat="1" applyFont="1" applyBorder="1" applyAlignment="1">
      <alignment/>
    </xf>
    <xf numFmtId="9" fontId="9" fillId="0" borderId="7" xfId="0" applyNumberFormat="1" applyFont="1" applyBorder="1" applyAlignment="1">
      <alignment/>
    </xf>
    <xf numFmtId="3" fontId="10" fillId="5" borderId="0" xfId="0" applyNumberFormat="1" applyFont="1" applyFill="1" applyBorder="1" applyAlignment="1">
      <alignment/>
    </xf>
    <xf numFmtId="49" fontId="9" fillId="0" borderId="12" xfId="0" applyNumberFormat="1" applyFont="1" applyBorder="1" applyAlignment="1">
      <alignment vertical="center" wrapText="1"/>
    </xf>
    <xf numFmtId="3" fontId="9" fillId="0" borderId="0" xfId="0" applyNumberFormat="1" applyFont="1" applyBorder="1" applyAlignment="1">
      <alignment/>
    </xf>
    <xf numFmtId="49" fontId="11" fillId="0" borderId="7" xfId="0" applyNumberFormat="1" applyFont="1" applyBorder="1" applyAlignment="1">
      <alignment vertical="center" wrapText="1"/>
    </xf>
    <xf numFmtId="49" fontId="8" fillId="2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/>
    </xf>
    <xf numFmtId="9" fontId="9" fillId="0" borderId="13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49" fontId="11" fillId="0" borderId="7" xfId="0" applyNumberFormat="1" applyFont="1" applyBorder="1" applyAlignment="1">
      <alignment vertical="center"/>
    </xf>
    <xf numFmtId="49" fontId="1" fillId="6" borderId="14" xfId="0" applyNumberFormat="1" applyFont="1" applyFill="1" applyBorder="1" applyAlignment="1">
      <alignment vertical="center" wrapText="1"/>
    </xf>
    <xf numFmtId="3" fontId="1" fillId="6" borderId="15" xfId="0" applyNumberFormat="1" applyFont="1" applyFill="1" applyBorder="1" applyAlignment="1">
      <alignment/>
    </xf>
    <xf numFmtId="9" fontId="1" fillId="6" borderId="15" xfId="0" applyNumberFormat="1" applyFont="1" applyFill="1" applyBorder="1" applyAlignment="1">
      <alignment/>
    </xf>
    <xf numFmtId="49" fontId="12" fillId="0" borderId="7" xfId="0" applyNumberFormat="1" applyFont="1" applyBorder="1" applyAlignment="1">
      <alignment vertical="center"/>
    </xf>
    <xf numFmtId="9" fontId="9" fillId="0" borderId="13" xfId="0" applyNumberFormat="1" applyFont="1" applyBorder="1" applyAlignment="1">
      <alignment/>
    </xf>
    <xf numFmtId="49" fontId="7" fillId="0" borderId="7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vertical="center" wrapText="1"/>
    </xf>
    <xf numFmtId="3" fontId="9" fillId="0" borderId="17" xfId="0" applyNumberFormat="1" applyFont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9" fillId="0" borderId="18" xfId="0" applyNumberFormat="1" applyFont="1" applyBorder="1" applyAlignment="1">
      <alignment/>
    </xf>
    <xf numFmtId="0" fontId="0" fillId="0" borderId="0" xfId="0" applyAlignment="1">
      <alignment/>
    </xf>
    <xf numFmtId="9" fontId="9" fillId="0" borderId="17" xfId="0" applyNumberFormat="1" applyFont="1" applyBorder="1" applyAlignment="1">
      <alignment/>
    </xf>
    <xf numFmtId="3" fontId="13" fillId="0" borderId="17" xfId="0" applyNumberFormat="1" applyFont="1" applyBorder="1" applyAlignment="1">
      <alignment vertical="center"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1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ndi_pc\petra\Petra\Fond%20hospod&#225;&#345;sk&#233;ho%20rozvoj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rpe\Dokumenty\2005\Rozpo&#269;et%202005\P&#345;&#237;prava%20rozpo&#269;tu%202005\ZMO-rozpo&#269;et%202005\Rozpo&#269;et%202005%20pro%20Z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H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PŘÍJMY"/>
      <sheetName val="Sumář provoz.výdajů"/>
      <sheetName val="Sumář OVS"/>
      <sheetName val="Př.5_úč.fondyFRB klasika"/>
      <sheetName val="Př.5_úč.fondyFRB povodeň"/>
      <sheetName val="Př.6a-Sumář PO"/>
      <sheetName val="PO-doplň.tab."/>
      <sheetName val="PO-škol. zař."/>
      <sheetName val="opravy "/>
      <sheetName val="mzdy "/>
      <sheetName val="příspěvky 2005"/>
      <sheetName val="1-KP"/>
      <sheetName val="2-OI"/>
      <sheetName val="3-OKR"/>
      <sheetName val="4-ŽVO"/>
      <sheetName val="5-EO"/>
      <sheetName val="6-OVAK"/>
      <sheetName val="7-OD"/>
      <sheetName val="8-OAŘMV"/>
      <sheetName val="10-STO"/>
      <sheetName val="11-OVVI"/>
      <sheetName val="13-OINF"/>
      <sheetName val="14-OŠ"/>
      <sheetName val="15-soc. zdrav."/>
      <sheetName val="19"/>
      <sheetName val="20"/>
      <sheetName val="25-OSSP"/>
      <sheetName val="35-OSSZ"/>
      <sheetName val="40-OŽP"/>
      <sheetName val="41-majetkoprávní"/>
      <sheetName val="42-ochrany "/>
      <sheetName val="43-prodej domů"/>
    </sheetNames>
    <sheetDataSet>
      <sheetData sheetId="1">
        <row r="165">
          <cell r="H165">
            <v>1926129</v>
          </cell>
          <cell r="I165">
            <v>2100660</v>
          </cell>
        </row>
      </sheetData>
      <sheetData sheetId="2">
        <row r="23">
          <cell r="B23">
            <v>706423</v>
          </cell>
          <cell r="C23">
            <v>702104.07</v>
          </cell>
          <cell r="D23">
            <v>530727</v>
          </cell>
          <cell r="E23">
            <v>787986</v>
          </cell>
          <cell r="I23">
            <v>740498</v>
          </cell>
          <cell r="L23">
            <v>740498</v>
          </cell>
        </row>
      </sheetData>
      <sheetData sheetId="3">
        <row r="50">
          <cell r="K50">
            <v>412711</v>
          </cell>
          <cell r="L50">
            <v>412711</v>
          </cell>
        </row>
        <row r="57">
          <cell r="F57">
            <v>374100</v>
          </cell>
          <cell r="G57">
            <v>373643</v>
          </cell>
          <cell r="H57">
            <v>301137</v>
          </cell>
          <cell r="I57">
            <v>455058</v>
          </cell>
          <cell r="J57">
            <v>455058</v>
          </cell>
        </row>
      </sheetData>
      <sheetData sheetId="4">
        <row r="26">
          <cell r="H26">
            <v>16191</v>
          </cell>
        </row>
      </sheetData>
      <sheetData sheetId="5">
        <row r="25">
          <cell r="H25">
            <v>7527</v>
          </cell>
        </row>
      </sheetData>
      <sheetData sheetId="6">
        <row r="10">
          <cell r="C10">
            <v>137495</v>
          </cell>
          <cell r="D10">
            <v>151520</v>
          </cell>
          <cell r="E10">
            <v>128897</v>
          </cell>
          <cell r="F10">
            <v>142954</v>
          </cell>
          <cell r="G10">
            <v>142954</v>
          </cell>
          <cell r="H10">
            <v>139965</v>
          </cell>
          <cell r="I10">
            <v>139860</v>
          </cell>
        </row>
      </sheetData>
      <sheetData sheetId="8">
        <row r="43">
          <cell r="I43">
            <v>119963</v>
          </cell>
          <cell r="J43">
            <v>119963</v>
          </cell>
        </row>
      </sheetData>
      <sheetData sheetId="23">
        <row r="346">
          <cell r="C346">
            <v>107145</v>
          </cell>
          <cell r="D346">
            <v>353921</v>
          </cell>
          <cell r="E346">
            <v>342956</v>
          </cell>
          <cell r="F346">
            <v>153985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pane xSplit="1" ySplit="1" topLeftCell="B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6" sqref="A26"/>
    </sheetView>
  </sheetViews>
  <sheetFormatPr defaultColWidth="9.00390625" defaultRowHeight="12.75" outlineLevelCol="2"/>
  <cols>
    <col min="1" max="1" width="28.125" style="0" customWidth="1"/>
    <col min="2" max="3" width="10.75390625" style="0" customWidth="1"/>
    <col min="4" max="4" width="9.625" style="0" hidden="1" customWidth="1" outlineLevel="1"/>
    <col min="5" max="5" width="8.875" style="0" hidden="1" customWidth="1" outlineLevel="1"/>
    <col min="6" max="6" width="8.875" style="0" hidden="1" customWidth="1" outlineLevel="2"/>
    <col min="7" max="7" width="8.875" style="24" hidden="1" customWidth="1" outlineLevel="1" collapsed="1"/>
    <col min="8" max="8" width="9.125" style="24" hidden="1" customWidth="1" outlineLevel="2"/>
    <col min="9" max="9" width="9.875" style="0" hidden="1" customWidth="1" outlineLevel="2" collapsed="1"/>
    <col min="10" max="10" width="7.75390625" style="0" hidden="1" customWidth="1" outlineLevel="2"/>
    <col min="11" max="11" width="9.25390625" style="0" hidden="1" customWidth="1" outlineLevel="1" collapsed="1"/>
    <col min="12" max="12" width="10.75390625" style="0" customWidth="1" collapsed="1"/>
    <col min="13" max="13" width="43.25390625" style="0" customWidth="1"/>
  </cols>
  <sheetData>
    <row r="1" spans="1:13" ht="39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</row>
    <row r="2" spans="1:14" ht="25.5" customHeight="1" thickBot="1">
      <c r="A2" s="4" t="s">
        <v>34</v>
      </c>
      <c r="B2" s="5">
        <v>1843554</v>
      </c>
      <c r="C2" s="5">
        <v>2144646</v>
      </c>
      <c r="D2" s="5">
        <v>1824279</v>
      </c>
      <c r="E2" s="6">
        <v>1926129</v>
      </c>
      <c r="F2" s="5">
        <f>E2</f>
        <v>1926129</v>
      </c>
      <c r="G2" s="7">
        <v>1926129</v>
      </c>
      <c r="H2" s="5"/>
      <c r="I2" s="8">
        <f>G2-B2</f>
        <v>82575</v>
      </c>
      <c r="J2" s="9">
        <f aca="true" t="shared" si="0" ref="J2:J13">I2/B2</f>
        <v>0.044791202210512956</v>
      </c>
      <c r="K2" s="8">
        <f>'[2]PŘÍJMY'!H165</f>
        <v>1926129</v>
      </c>
      <c r="L2" s="8">
        <f>'[2]PŘÍJMY'!I165</f>
        <v>2100660</v>
      </c>
      <c r="M2" s="10"/>
      <c r="N2" s="11"/>
    </row>
    <row r="3" spans="1:13" ht="25.5" customHeight="1" thickBot="1" thickTop="1">
      <c r="A3" s="12" t="s">
        <v>13</v>
      </c>
      <c r="B3" s="13">
        <f aca="true" t="shared" si="1" ref="B3:I3">B4+B10</f>
        <v>1890604</v>
      </c>
      <c r="C3" s="14">
        <f t="shared" si="1"/>
        <v>2327477.07</v>
      </c>
      <c r="D3" s="13">
        <f t="shared" si="1"/>
        <v>1708837</v>
      </c>
      <c r="E3" s="13" t="e">
        <f t="shared" si="1"/>
        <v>#REF!</v>
      </c>
      <c r="F3" s="13" t="e">
        <f t="shared" si="1"/>
        <v>#REF!</v>
      </c>
      <c r="G3" s="15" t="e">
        <f t="shared" si="1"/>
        <v>#REF!</v>
      </c>
      <c r="H3" s="14" t="e">
        <f t="shared" si="1"/>
        <v>#REF!</v>
      </c>
      <c r="I3" s="13" t="e">
        <f t="shared" si="1"/>
        <v>#REF!</v>
      </c>
      <c r="J3" s="16" t="e">
        <f t="shared" si="0"/>
        <v>#REF!</v>
      </c>
      <c r="K3" s="17">
        <f>K4+K10</f>
        <v>1852113</v>
      </c>
      <c r="L3" s="13">
        <f>L4+L10</f>
        <v>2026644</v>
      </c>
      <c r="M3" s="18"/>
    </row>
    <row r="4" spans="1:14" ht="25.5" customHeight="1" thickTop="1">
      <c r="A4" s="19" t="s">
        <v>14</v>
      </c>
      <c r="B4" s="20">
        <f aca="true" t="shared" si="2" ref="B4:I4">B5+B6+B7+B8+B9</f>
        <v>1343663</v>
      </c>
      <c r="C4" s="20">
        <f t="shared" si="2"/>
        <v>1712344.0699999998</v>
      </c>
      <c r="D4" s="20">
        <f t="shared" si="2"/>
        <v>1345742</v>
      </c>
      <c r="E4" s="20">
        <f t="shared" si="2"/>
        <v>1563701</v>
      </c>
      <c r="F4" s="20" t="e">
        <f t="shared" si="2"/>
        <v>#REF!</v>
      </c>
      <c r="G4" s="20">
        <f t="shared" si="2"/>
        <v>1513415</v>
      </c>
      <c r="H4" s="20">
        <f t="shared" si="2"/>
        <v>0</v>
      </c>
      <c r="I4" s="20">
        <f t="shared" si="2"/>
        <v>169752</v>
      </c>
      <c r="J4" s="21">
        <f t="shared" si="0"/>
        <v>0.1263352492403229</v>
      </c>
      <c r="K4" s="22">
        <f>K5+K6+K7+K8+K9</f>
        <v>1436855</v>
      </c>
      <c r="L4" s="22">
        <f>L5+L6+L7+L8+L9</f>
        <v>1436750</v>
      </c>
      <c r="M4" s="23"/>
      <c r="N4" s="24"/>
    </row>
    <row r="5" spans="1:14" ht="25.5" customHeight="1">
      <c r="A5" s="25" t="s">
        <v>15</v>
      </c>
      <c r="B5" s="26">
        <f>'[2]Sumář provoz.výdajů'!B23</f>
        <v>706423</v>
      </c>
      <c r="C5" s="26">
        <f>'[2]Sumář provoz.výdajů'!C23</f>
        <v>702104.07</v>
      </c>
      <c r="D5" s="26">
        <f>'[2]Sumář provoz.výdajů'!D23</f>
        <v>530727</v>
      </c>
      <c r="E5" s="26">
        <f>'[2]Sumář provoz.výdajů'!E23</f>
        <v>787986</v>
      </c>
      <c r="F5" s="26" t="e">
        <f>'[2]Sumář provoz.výdajů'!#REF!</f>
        <v>#REF!</v>
      </c>
      <c r="G5" s="27">
        <v>767722</v>
      </c>
      <c r="H5" s="26"/>
      <c r="I5" s="28">
        <f>G5-B5</f>
        <v>61299</v>
      </c>
      <c r="J5" s="29">
        <f t="shared" si="0"/>
        <v>0.08677378850915103</v>
      </c>
      <c r="K5" s="28">
        <f>'[2]Sumář provoz.výdajů'!I23</f>
        <v>740498</v>
      </c>
      <c r="L5" s="28">
        <f>'[2]Sumář provoz.výdajů'!L23</f>
        <v>740498</v>
      </c>
      <c r="M5" s="10"/>
      <c r="N5" s="24"/>
    </row>
    <row r="6" spans="1:13" ht="25.5" customHeight="1">
      <c r="A6" s="25" t="s">
        <v>16</v>
      </c>
      <c r="B6" s="26">
        <f>'[2]Př.6a-Sumář PO'!C10</f>
        <v>137495</v>
      </c>
      <c r="C6" s="26">
        <f>'[2]Př.6a-Sumář PO'!D10</f>
        <v>151520</v>
      </c>
      <c r="D6" s="26">
        <f>'[2]Př.6a-Sumář PO'!E10</f>
        <v>128897</v>
      </c>
      <c r="E6" s="26">
        <f>'[2]Př.6a-Sumář PO'!F10</f>
        <v>142954</v>
      </c>
      <c r="F6" s="26">
        <f>'[2]Př.6a-Sumář PO'!G10</f>
        <v>142954</v>
      </c>
      <c r="G6" s="27">
        <v>142954</v>
      </c>
      <c r="H6" s="30"/>
      <c r="I6" s="28">
        <f>G6-B6</f>
        <v>5459</v>
      </c>
      <c r="J6" s="29">
        <f t="shared" si="0"/>
        <v>0.0397032619367977</v>
      </c>
      <c r="K6" s="28">
        <f>'[2]Př.6a-Sumář PO'!H10</f>
        <v>139965</v>
      </c>
      <c r="L6" s="28">
        <f>'[2]Př.6a-Sumář PO'!I10</f>
        <v>139860</v>
      </c>
      <c r="M6" s="10"/>
    </row>
    <row r="7" spans="1:13" ht="25.5" customHeight="1">
      <c r="A7" s="25" t="s">
        <v>17</v>
      </c>
      <c r="B7" s="26">
        <f>'[2]14-OŠ'!C346</f>
        <v>107145</v>
      </c>
      <c r="C7" s="26">
        <f>'[2]14-OŠ'!D346</f>
        <v>353921</v>
      </c>
      <c r="D7" s="26">
        <f>'[2]14-OŠ'!E346</f>
        <v>342956</v>
      </c>
      <c r="E7" s="26">
        <f>'[2]14-OŠ'!F346</f>
        <v>153985</v>
      </c>
      <c r="F7" s="26" t="e">
        <f>'[2]14-OŠ'!#REF!</f>
        <v>#REF!</v>
      </c>
      <c r="G7" s="26">
        <v>123963</v>
      </c>
      <c r="H7" s="26"/>
      <c r="I7" s="28">
        <f>G7-B7</f>
        <v>16818</v>
      </c>
      <c r="J7" s="29">
        <f t="shared" si="0"/>
        <v>0.15696486070278595</v>
      </c>
      <c r="K7" s="28">
        <f>'[2]PO-škol. zař.'!I43</f>
        <v>119963</v>
      </c>
      <c r="L7" s="28">
        <f>'[2]PO-škol. zař.'!J43</f>
        <v>119963</v>
      </c>
      <c r="M7" s="23"/>
    </row>
    <row r="8" spans="1:13" ht="25.5" customHeight="1">
      <c r="A8" s="25" t="s">
        <v>18</v>
      </c>
      <c r="B8" s="26">
        <f>'[2]Sumář OVS'!F57</f>
        <v>374100</v>
      </c>
      <c r="C8" s="26">
        <f>'[2]Sumář OVS'!G57</f>
        <v>373643</v>
      </c>
      <c r="D8" s="26">
        <f>'[2]Sumář OVS'!H57</f>
        <v>301137</v>
      </c>
      <c r="E8" s="26">
        <f>'[2]Sumář OVS'!I57</f>
        <v>455058</v>
      </c>
      <c r="F8" s="26">
        <f>'[2]Sumář OVS'!J57</f>
        <v>455058</v>
      </c>
      <c r="G8" s="26">
        <v>455058</v>
      </c>
      <c r="H8" s="26"/>
      <c r="I8" s="28">
        <f>G8-B8</f>
        <v>80958</v>
      </c>
      <c r="J8" s="29">
        <f t="shared" si="0"/>
        <v>0.2164073777064956</v>
      </c>
      <c r="K8" s="28">
        <f>'[2]Sumář OVS'!K50</f>
        <v>412711</v>
      </c>
      <c r="L8" s="28">
        <f>'[2]Sumář OVS'!L50</f>
        <v>412711</v>
      </c>
      <c r="M8" s="10"/>
    </row>
    <row r="9" spans="1:13" ht="25.5" customHeight="1">
      <c r="A9" s="31" t="s">
        <v>19</v>
      </c>
      <c r="B9" s="26">
        <v>18500</v>
      </c>
      <c r="C9" s="26">
        <v>131156</v>
      </c>
      <c r="D9" s="26">
        <v>42025</v>
      </c>
      <c r="E9" s="27">
        <v>23718</v>
      </c>
      <c r="F9" s="32">
        <v>23718</v>
      </c>
      <c r="G9" s="26">
        <v>23718</v>
      </c>
      <c r="H9" s="26"/>
      <c r="I9" s="28">
        <f>G9-B9</f>
        <v>5218</v>
      </c>
      <c r="J9" s="29">
        <f t="shared" si="0"/>
        <v>0.28205405405405404</v>
      </c>
      <c r="K9" s="28">
        <f>'[2]Př.5_úč.fondyFRB klasika'!H26+'[2]Př.5_úč.fondyFRB povodeň'!H25</f>
        <v>23718</v>
      </c>
      <c r="L9" s="28">
        <f>'[2]Př.5_úč.fondyFRB klasika'!H26+'[2]Př.5_úč.fondyFRB povodeň'!H25</f>
        <v>23718</v>
      </c>
      <c r="M9" s="33"/>
    </row>
    <row r="10" spans="1:13" ht="25.5" customHeight="1">
      <c r="A10" s="34" t="s">
        <v>20</v>
      </c>
      <c r="B10" s="20">
        <f aca="true" t="shared" si="3" ref="B10:I10">B11+B12+B13</f>
        <v>546941</v>
      </c>
      <c r="C10" s="20">
        <f t="shared" si="3"/>
        <v>615133</v>
      </c>
      <c r="D10" s="20">
        <f t="shared" si="3"/>
        <v>363095</v>
      </c>
      <c r="E10" s="20" t="e">
        <f t="shared" si="3"/>
        <v>#REF!</v>
      </c>
      <c r="F10" s="20" t="e">
        <f t="shared" si="3"/>
        <v>#REF!</v>
      </c>
      <c r="G10" s="20" t="e">
        <f t="shared" si="3"/>
        <v>#REF!</v>
      </c>
      <c r="H10" s="20" t="e">
        <f t="shared" si="3"/>
        <v>#REF!</v>
      </c>
      <c r="I10" s="20" t="e">
        <f t="shared" si="3"/>
        <v>#REF!</v>
      </c>
      <c r="J10" s="21" t="e">
        <f t="shared" si="0"/>
        <v>#REF!</v>
      </c>
      <c r="K10" s="22">
        <f>K11+K12+K13</f>
        <v>415258</v>
      </c>
      <c r="L10" s="22">
        <f>L11+L12+L13</f>
        <v>589894</v>
      </c>
      <c r="M10" s="23"/>
    </row>
    <row r="11" spans="1:13" ht="25.5" customHeight="1">
      <c r="A11" s="25" t="s">
        <v>21</v>
      </c>
      <c r="B11" s="26">
        <v>493968</v>
      </c>
      <c r="C11" s="27">
        <v>564259</v>
      </c>
      <c r="D11" s="27">
        <v>320709</v>
      </c>
      <c r="E11" s="27" t="e">
        <f>E2+E14-E5-E6-E7-E8-E9-E12-E13</f>
        <v>#REF!</v>
      </c>
      <c r="F11" s="35" t="e">
        <f>F2+F14-F5-F6-F7-F8-F9-F12-F13</f>
        <v>#REF!</v>
      </c>
      <c r="G11" s="35" t="e">
        <f>G2+G14-G5-G6-G7-G8-G9-G12-G13</f>
        <v>#REF!</v>
      </c>
      <c r="H11" s="27" t="e">
        <f>H2+H14-H5-H6-H7-H8-H9-H12-H13</f>
        <v>#REF!</v>
      </c>
      <c r="I11" s="27" t="e">
        <f>G11-B11</f>
        <v>#REF!</v>
      </c>
      <c r="J11" s="36" t="e">
        <f t="shared" si="0"/>
        <v>#REF!</v>
      </c>
      <c r="K11" s="37">
        <f>K2-K4-K12-K13+K14</f>
        <v>269285</v>
      </c>
      <c r="L11" s="37">
        <f>L2-L4-L12-L13+L14</f>
        <v>448121</v>
      </c>
      <c r="M11" s="38"/>
    </row>
    <row r="12" spans="1:13" ht="25.5" customHeight="1">
      <c r="A12" s="25" t="s">
        <v>22</v>
      </c>
      <c r="B12" s="26">
        <v>6700</v>
      </c>
      <c r="C12" s="32">
        <v>4600</v>
      </c>
      <c r="D12" s="26">
        <v>1075</v>
      </c>
      <c r="E12" s="26">
        <v>27000</v>
      </c>
      <c r="F12" s="32">
        <v>27000</v>
      </c>
      <c r="G12" s="26">
        <v>27000</v>
      </c>
      <c r="H12" s="26"/>
      <c r="I12" s="27">
        <f>G12-B12</f>
        <v>20300</v>
      </c>
      <c r="J12" s="36">
        <f t="shared" si="0"/>
        <v>3.029850746268657</v>
      </c>
      <c r="K12" s="28">
        <v>27000</v>
      </c>
      <c r="L12" s="26">
        <v>22800</v>
      </c>
      <c r="M12" s="38"/>
    </row>
    <row r="13" spans="1:13" ht="25.5" customHeight="1">
      <c r="A13" s="25" t="s">
        <v>23</v>
      </c>
      <c r="B13" s="26">
        <v>46273</v>
      </c>
      <c r="C13" s="32">
        <v>46274</v>
      </c>
      <c r="D13" s="26">
        <v>41311</v>
      </c>
      <c r="E13" s="26">
        <v>118973</v>
      </c>
      <c r="F13" s="26">
        <v>118973</v>
      </c>
      <c r="G13" s="26">
        <v>118973</v>
      </c>
      <c r="H13" s="26"/>
      <c r="I13" s="27">
        <f>G13-B13</f>
        <v>72700</v>
      </c>
      <c r="J13" s="36">
        <f t="shared" si="0"/>
        <v>1.5711105828452878</v>
      </c>
      <c r="K13" s="28">
        <v>118973</v>
      </c>
      <c r="L13" s="26">
        <v>118973</v>
      </c>
      <c r="M13" s="33" t="s">
        <v>24</v>
      </c>
    </row>
    <row r="14" spans="1:13" ht="25.5" customHeight="1" thickBot="1">
      <c r="A14" s="39" t="s">
        <v>35</v>
      </c>
      <c r="B14" s="40">
        <f>B15+B18+B20</f>
        <v>47050</v>
      </c>
      <c r="C14" s="40">
        <f>C15+C18+C20</f>
        <v>182831</v>
      </c>
      <c r="D14" s="40" t="e">
        <f>D15+D18+#REF!+D20</f>
        <v>#REF!</v>
      </c>
      <c r="E14" s="40" t="e">
        <f>E15+E18+#REF!+E20</f>
        <v>#REF!</v>
      </c>
      <c r="F14" s="40" t="e">
        <f>F15+F18+#REF!+F20</f>
        <v>#REF!</v>
      </c>
      <c r="G14" s="40" t="e">
        <f>G15+G18+#REF!+G20</f>
        <v>#REF!</v>
      </c>
      <c r="H14" s="40" t="e">
        <f>H15+H18+#REF!+H20</f>
        <v>#REF!</v>
      </c>
      <c r="I14" s="40"/>
      <c r="J14" s="41"/>
      <c r="K14" s="40">
        <f>K15+K16+K17+K18+K20</f>
        <v>-74016</v>
      </c>
      <c r="L14" s="40">
        <f>L15+L16+L17+L18+L20</f>
        <v>-74016</v>
      </c>
      <c r="M14" s="42"/>
    </row>
    <row r="15" spans="1:13" ht="27" customHeight="1" thickTop="1">
      <c r="A15" s="25" t="s">
        <v>25</v>
      </c>
      <c r="B15" s="26">
        <v>90018</v>
      </c>
      <c r="C15" s="32">
        <v>90018</v>
      </c>
      <c r="D15" s="26">
        <v>90018</v>
      </c>
      <c r="E15" s="26">
        <v>0</v>
      </c>
      <c r="F15" s="26">
        <v>0</v>
      </c>
      <c r="G15" s="26">
        <v>0</v>
      </c>
      <c r="H15" s="26"/>
      <c r="I15" s="26"/>
      <c r="J15" s="43"/>
      <c r="K15" s="28">
        <v>0</v>
      </c>
      <c r="L15" s="26">
        <v>0</v>
      </c>
      <c r="M15" s="44"/>
    </row>
    <row r="16" spans="1:13" ht="27" customHeight="1">
      <c r="A16" s="25" t="s">
        <v>26</v>
      </c>
      <c r="B16" s="26">
        <v>30000</v>
      </c>
      <c r="C16" s="32">
        <v>30000</v>
      </c>
      <c r="D16" s="26">
        <v>30000</v>
      </c>
      <c r="E16" s="26">
        <v>30000</v>
      </c>
      <c r="F16" s="26">
        <v>30000</v>
      </c>
      <c r="G16" s="26">
        <v>30000</v>
      </c>
      <c r="H16" s="26"/>
      <c r="I16" s="26"/>
      <c r="J16" s="43"/>
      <c r="K16" s="28">
        <v>30000</v>
      </c>
      <c r="L16" s="26">
        <v>30000</v>
      </c>
      <c r="M16" s="38" t="s">
        <v>27</v>
      </c>
    </row>
    <row r="17" spans="1:13" ht="27" customHeight="1">
      <c r="A17" s="25" t="s">
        <v>28</v>
      </c>
      <c r="B17" s="26">
        <v>-30000</v>
      </c>
      <c r="C17" s="32">
        <v>-30000</v>
      </c>
      <c r="D17" s="26">
        <v>-30000</v>
      </c>
      <c r="E17" s="26">
        <v>-30000</v>
      </c>
      <c r="F17" s="26">
        <v>-30000</v>
      </c>
      <c r="G17" s="26">
        <v>-30000</v>
      </c>
      <c r="H17" s="26"/>
      <c r="I17" s="26"/>
      <c r="J17" s="43"/>
      <c r="K17" s="28">
        <v>-30000</v>
      </c>
      <c r="L17" s="26">
        <v>-30000</v>
      </c>
      <c r="M17" s="44" t="s">
        <v>29</v>
      </c>
    </row>
    <row r="18" spans="1:13" ht="27" customHeight="1">
      <c r="A18" s="25" t="s">
        <v>30</v>
      </c>
      <c r="B18" s="26">
        <v>-82616</v>
      </c>
      <c r="C18" s="32">
        <v>-82616</v>
      </c>
      <c r="D18" s="26">
        <v>-39656</v>
      </c>
      <c r="E18" s="26">
        <v>-74016</v>
      </c>
      <c r="F18" s="26">
        <v>-74016</v>
      </c>
      <c r="G18" s="26">
        <v>-74016</v>
      </c>
      <c r="H18" s="26"/>
      <c r="I18" s="26"/>
      <c r="J18" s="43"/>
      <c r="K18" s="26">
        <v>-74016</v>
      </c>
      <c r="L18" s="26">
        <v>-74016</v>
      </c>
      <c r="M18" s="45" t="s">
        <v>31</v>
      </c>
    </row>
    <row r="19" spans="1:13" ht="27" customHeight="1">
      <c r="A19" s="25"/>
      <c r="B19" s="26"/>
      <c r="C19" s="32"/>
      <c r="D19" s="26"/>
      <c r="E19" s="26"/>
      <c r="F19" s="26"/>
      <c r="G19" s="26"/>
      <c r="H19" s="26"/>
      <c r="I19" s="26"/>
      <c r="J19" s="43"/>
      <c r="K19" s="26"/>
      <c r="L19" s="26"/>
      <c r="M19" s="45"/>
    </row>
    <row r="20" spans="1:13" ht="31.5" customHeight="1" thickBot="1">
      <c r="A20" s="46" t="s">
        <v>32</v>
      </c>
      <c r="B20" s="47">
        <v>39648</v>
      </c>
      <c r="C20" s="47">
        <v>175429</v>
      </c>
      <c r="D20" s="47">
        <v>-165802</v>
      </c>
      <c r="E20" s="48">
        <v>0</v>
      </c>
      <c r="F20" s="48">
        <v>0</v>
      </c>
      <c r="G20" s="48">
        <v>0</v>
      </c>
      <c r="H20" s="48"/>
      <c r="I20" s="47"/>
      <c r="J20" s="51"/>
      <c r="K20" s="49">
        <v>0</v>
      </c>
      <c r="L20" s="47">
        <v>0</v>
      </c>
      <c r="M20" s="52" t="s">
        <v>33</v>
      </c>
    </row>
    <row r="21" spans="1:13" ht="12.75">
      <c r="A21" s="53" t="s">
        <v>36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</row>
    <row r="22" spans="1:13" ht="12.7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3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ht="12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ht="25.5" customHeight="1"/>
    <row r="32" spans="5:6" ht="12.75">
      <c r="E32" s="24"/>
      <c r="F32" s="24"/>
    </row>
    <row r="33" spans="5:6" ht="12.75">
      <c r="E33" s="24"/>
      <c r="F33" s="24"/>
    </row>
    <row r="34" spans="5:6" ht="12.75">
      <c r="E34" s="24"/>
      <c r="F34" s="24"/>
    </row>
    <row r="35" spans="5:6" ht="12.75">
      <c r="E35" s="24"/>
      <c r="F35" s="24"/>
    </row>
    <row r="37" spans="5:6" ht="12.75">
      <c r="E37" s="24"/>
      <c r="F37" s="24"/>
    </row>
  </sheetData>
  <mergeCells count="2">
    <mergeCell ref="M18:M19"/>
    <mergeCell ref="A21:M25"/>
  </mergeCells>
  <printOptions gridLines="1" horizontalCentered="1"/>
  <pageMargins left="0.2362204724409449" right="0" top="0.9448818897637796" bottom="0.7480314960629921" header="0.4724409448818898" footer="0.1968503937007874"/>
  <pageSetup horizontalDpi="600" verticalDpi="600" orientation="portrait" paperSize="9" scale="95" r:id="rId1"/>
  <headerFooter alignWithMargins="0">
    <oddHeader>&amp;Lv tis. Kč&amp;C&amp;"Arial CE,tučné\&amp;12Rekapitulace návrhu rozpočtu na rok 2005</oddHeader>
    <oddFooter xml:space="preserve">&amp;R&amp;D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mmol</dc:creator>
  <cp:keywords/>
  <dc:description/>
  <cp:lastModifiedBy>mmol</cp:lastModifiedBy>
  <cp:lastPrinted>2004-11-24T14:31:20Z</cp:lastPrinted>
  <dcterms:created xsi:type="dcterms:W3CDTF">2004-11-24T14:00:02Z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